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ReadMe" sheetId="1" r:id="rId1"/>
    <sheet name="Wk01" sheetId="2" r:id="rId2"/>
  </sheets>
  <definedNames>
    <definedName name="_xlnm.Print_Area" localSheetId="0">'ReadMe'!$A$1:$C$44</definedName>
    <definedName name="_xlnm.Print_Area" localSheetId="1">'Wk01'!$A$1:$K$50</definedName>
  </definedNames>
  <calcPr fullCalcOnLoad="1" iterate="1" iterateCount="50" iterateDelta="0.001"/>
</workbook>
</file>

<file path=xl/sharedStrings.xml><?xml version="1.0" encoding="utf-8"?>
<sst xmlns="http://schemas.openxmlformats.org/spreadsheetml/2006/main" count="146" uniqueCount="94">
  <si>
    <t>Project Description</t>
  </si>
  <si>
    <t>Hrs</t>
  </si>
  <si>
    <t>Code</t>
  </si>
  <si>
    <t>Comments describing Project_A</t>
  </si>
  <si>
    <t>Project_A</t>
  </si>
  <si>
    <t>Comments describing Project_B</t>
  </si>
  <si>
    <t>Project_B</t>
  </si>
  <si>
    <t>Comments describing Project_C</t>
  </si>
  <si>
    <t>Project_C</t>
  </si>
  <si>
    <t>Comments describing Project_D</t>
  </si>
  <si>
    <t>Project_D</t>
  </si>
  <si>
    <t>Administrative Tasks</t>
  </si>
  <si>
    <t>Admin</t>
  </si>
  <si>
    <t>sub-Total</t>
  </si>
  <si>
    <t>Billable</t>
  </si>
  <si>
    <t>Time not to be Billed to the Client</t>
  </si>
  <si>
    <t>non-Billable</t>
  </si>
  <si>
    <t/>
  </si>
  <si>
    <t>Total</t>
  </si>
  <si>
    <t>Non-Billable</t>
  </si>
  <si>
    <t>Week#</t>
  </si>
  <si>
    <t>Date</t>
  </si>
  <si>
    <t>Start Time</t>
  </si>
  <si>
    <t>Finish Time</t>
  </si>
  <si>
    <t>Duration (Hrs:Min)</t>
  </si>
  <si>
    <t>Duration (Hrs)</t>
  </si>
  <si>
    <t>Project ID</t>
  </si>
  <si>
    <t>Task</t>
  </si>
  <si>
    <t>Arrival, booking in, shown desk and figured out sign-on for the desktop.</t>
  </si>
  <si>
    <t>Review programmes with SnrVP</t>
  </si>
  <si>
    <t>Meet Programme Managers</t>
  </si>
  <si>
    <t>Read docs and make a budget template</t>
  </si>
  <si>
    <t>Waiting sign-in</t>
  </si>
  <si>
    <t>Review budget numbers. Update spreadsheet</t>
  </si>
  <si>
    <t>Review numbers with first person, and update spreadsheet</t>
  </si>
  <si>
    <t>Follow-up on laptop.</t>
  </si>
  <si>
    <t>Xref spreadsheet, and follow-up with PMs</t>
  </si>
  <si>
    <t>Review numbers with PM007, and update spreadsheet</t>
  </si>
  <si>
    <t xml:space="preserve">Arrive late due to snow. Found a business person to sign me in. </t>
  </si>
  <si>
    <t>Followup on ID-Card</t>
  </si>
  <si>
    <t>LS had detailed figures. Updated spreadsheet, and revised comments and which lines to highlight.</t>
  </si>
  <si>
    <t>Start time-tracking in this spreadsheet. Had to do setup &amp; redo some of the equations</t>
  </si>
  <si>
    <t xml:space="preserve">Followup on laptop &amp; ID-Card </t>
  </si>
  <si>
    <t xml:space="preserve">Checked with PM007 for numbers. Xref spreadsheet. </t>
  </si>
  <si>
    <t>Arrived &amp; waiting for sign-in</t>
  </si>
  <si>
    <t xml:space="preserve">Director reviewed new requirements for establishing liability from last year's implementations and change from 2wks to 90 days. Also need to identify where January bookings are being made. </t>
  </si>
  <si>
    <t xml:space="preserve">Followup with BM and JG on Warranty &amp; January billings. Design and build an msAccess model. </t>
  </si>
  <si>
    <t>Review of support issues. Identify options and possible mode to improve.</t>
  </si>
  <si>
    <t>Continue entering data into msAccess dB</t>
  </si>
  <si>
    <t>Breakfast</t>
  </si>
  <si>
    <t>Followup with Programme Managers and Management Report System.</t>
  </si>
  <si>
    <t>Lunch with person, not project related.</t>
  </si>
  <si>
    <t>Finish the msAccess model and input the values from EPIC. Start creating PPT with the results</t>
  </si>
  <si>
    <t>Identify potential exposure to increase in warranty period from 14 to 90 days. Recommendation as to budget adjustment.</t>
  </si>
  <si>
    <t>Clean-up PC, and restate desk area, for owner's return on Monday</t>
  </si>
  <si>
    <t>Time in Excel</t>
  </si>
  <si>
    <t>Here is how Excel converts minutes into decimals</t>
  </si>
  <si>
    <t xml:space="preserve">5mins = </t>
  </si>
  <si>
    <t>hrs</t>
  </si>
  <si>
    <t xml:space="preserve">10mins = </t>
  </si>
  <si>
    <t xml:space="preserve">15mins = </t>
  </si>
  <si>
    <t xml:space="preserve">20mins = </t>
  </si>
  <si>
    <t xml:space="preserve">25mins = </t>
  </si>
  <si>
    <t xml:space="preserve">30mins = </t>
  </si>
  <si>
    <t xml:space="preserve">35mins = </t>
  </si>
  <si>
    <t xml:space="preserve">40mins = </t>
  </si>
  <si>
    <t xml:space="preserve">45mins = </t>
  </si>
  <si>
    <t xml:space="preserve">50mins = </t>
  </si>
  <si>
    <t xml:space="preserve">55mins = </t>
  </si>
  <si>
    <t xml:space="preserve">60mins = </t>
  </si>
  <si>
    <t>Hour</t>
  </si>
  <si>
    <t>Getting Started</t>
  </si>
  <si>
    <t xml:space="preserve">Week One, and Day One, in the Wk01 spreadsheet controls all of the dates. Change this and every date in every spreadsheet will change. </t>
  </si>
  <si>
    <t xml:space="preserve">When entering START TIME, only need to do that on the FIRST entry for the day. </t>
  </si>
  <si>
    <t>Entering a FINISH TIME for a task, automatically populates the START TIME for the next task:)</t>
  </si>
  <si>
    <t xml:space="preserve">Need to add a few more tasks for the day? Then you need to add a row.  Do so after the last row for that day. Simplest way is to copy the last row, and insert the new one after the last row. </t>
  </si>
  <si>
    <t>Too many rows for the day? Just delete, starting from the bottom up.</t>
  </si>
  <si>
    <t xml:space="preserve">Best to leave at least one row for the day. Just set the START TIME to blank. </t>
  </si>
  <si>
    <t>The week is deemed to start on a Saturday. If your week starts on a Sunday, or a Monday, then change the FIRST date in the FIRST worksheet.</t>
  </si>
  <si>
    <t>Adding Weeks</t>
  </si>
  <si>
    <t xml:space="preserve">Just copy the last worksheet into a new worksheet. </t>
  </si>
  <si>
    <t>Name the worksheet with "Wkxx" where xx=the number of the week.</t>
  </si>
  <si>
    <t>Adding Projects</t>
  </si>
  <si>
    <t xml:space="preserve">Simplest way is to add a new row into a Weekly worksheet, just above the Admin row. </t>
  </si>
  <si>
    <t>Overview of TimeSheets</t>
  </si>
  <si>
    <t>Enter times in 24hr format. Eg: 8am = 08:00, 8pm = 20:00, Quarter past 8pm = 20:15    This has benefits: easiest to enter correctly (no AM&amp;PM confusion); takes minimal space; can actually enter 25:00 for 1am, when you work those long shifts!</t>
  </si>
  <si>
    <t xml:space="preserve">It is best to use decimal-hours within Excel for calculation purposes. You can get unpredictable results performing arithmetic operations on durations in hour/min formats. Also, most project managament software will accept only decimal hours. </t>
  </si>
  <si>
    <t>But, there are 60mins in an hour, which means that minutes do not convert to nice round decimal numbers. Most people are conditioned to nice, round numbers. However, unless you work with 15min blocks, your numbers will seem strange. Therefore, when you get your timesheet signed, the first few times you will have questions, but after that people realize that it is a "feature" of Excel, and sign your timesheet without complaint.</t>
  </si>
  <si>
    <t xml:space="preserve">Use the CHANGE ALL command to change the Project_A, B, etc codes to the real ones that you will be using. </t>
  </si>
  <si>
    <t xml:space="preserve">Lunch </t>
  </si>
  <si>
    <t>Drive to the C</t>
  </si>
  <si>
    <t>Prep for this week</t>
  </si>
  <si>
    <t xml:space="preserve">When tracking time, we need to do this for several reasons. One is to keep an accurate account of billable hours. The other is to keep track of what work we do, for professional development reasons. And often for the usual weekly, bi-weekly and monthly reports.   </t>
  </si>
  <si>
    <t>Update status report for Monday.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</si>
</sst>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h:mm;@"/>
    <numFmt numFmtId="166" formatCode="0.000"/>
    <numFmt numFmtId="167" formatCode="[$-1009]yyyy\ mmmm\ d"/>
    <numFmt numFmtId="168" formatCode="dddd\,\ mmmm\ dd\,\ yyyy"/>
    <numFmt numFmtId="169" formatCode="m/dd/yyyy"/>
  </numFmts>
  <fonts count="3">
    <font>
      <sz val="10"/>
      <name val="Arial"/>
      <family val="0"/>
    </font>
    <font>
      <b/>
      <sz val="10"/>
      <name val="Arial"/>
      <family val="2"/>
    </font>
    <font>
      <i/>
      <sz val="10"/>
      <name val="Arial"/>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1" fontId="0" fillId="0" borderId="0" xfId="0" applyNumberFormat="1" applyAlignment="1">
      <alignment horizontal="center" vertical="top"/>
    </xf>
    <xf numFmtId="0" fontId="0" fillId="0" borderId="0" xfId="0" applyAlignment="1">
      <alignment horizontal="center" vertical="top"/>
    </xf>
    <xf numFmtId="0" fontId="1" fillId="0" borderId="0" xfId="0" applyFont="1" applyAlignment="1">
      <alignment horizontal="right" vertical="top"/>
    </xf>
    <xf numFmtId="1" fontId="1" fillId="0" borderId="0" xfId="0" applyNumberFormat="1" applyFont="1" applyAlignment="1">
      <alignment horizontal="center" vertical="top"/>
    </xf>
    <xf numFmtId="0" fontId="0" fillId="0" borderId="0" xfId="0" applyAlignment="1">
      <alignment vertical="top" wrapText="1"/>
    </xf>
    <xf numFmtId="0" fontId="0" fillId="2" borderId="0" xfId="0" applyFill="1" applyAlignment="1">
      <alignment vertical="top"/>
    </xf>
    <xf numFmtId="0" fontId="0" fillId="2" borderId="0" xfId="0" applyFill="1" applyAlignment="1">
      <alignment/>
    </xf>
    <xf numFmtId="0" fontId="1" fillId="0" borderId="0" xfId="0" applyFont="1" applyAlignment="1">
      <alignment horizontal="center"/>
    </xf>
    <xf numFmtId="2" fontId="1" fillId="0" borderId="0" xfId="0" applyNumberFormat="1" applyFont="1" applyAlignment="1">
      <alignment horizontal="center"/>
    </xf>
    <xf numFmtId="1" fontId="0" fillId="0" borderId="0" xfId="0" applyNumberFormat="1" applyFont="1" applyFill="1" applyBorder="1" applyAlignment="1" applyProtection="1">
      <alignment horizontal="center" vertical="top"/>
      <protection/>
    </xf>
    <xf numFmtId="20" fontId="0" fillId="0" borderId="0" xfId="0" applyNumberFormat="1" applyAlignment="1">
      <alignment horizontal="center" vertical="top"/>
    </xf>
    <xf numFmtId="20" fontId="0" fillId="0" borderId="0" xfId="0" applyNumberFormat="1" applyAlignment="1">
      <alignment horizontal="right" vertical="top"/>
    </xf>
    <xf numFmtId="2" fontId="0" fillId="0" borderId="0" xfId="0" applyNumberFormat="1" applyAlignment="1">
      <alignment horizontal="center" vertical="top"/>
    </xf>
    <xf numFmtId="20" fontId="2" fillId="0" borderId="0" xfId="0" applyNumberFormat="1" applyFont="1" applyAlignment="1">
      <alignment horizontal="right" vertical="top"/>
    </xf>
    <xf numFmtId="2" fontId="2" fillId="0" borderId="0" xfId="0" applyNumberFormat="1" applyFont="1" applyAlignment="1">
      <alignment horizontal="center" vertical="top"/>
    </xf>
    <xf numFmtId="0" fontId="0" fillId="0" borderId="0" xfId="0" applyAlignment="1" quotePrefix="1">
      <alignment horizontal="center" vertical="top"/>
    </xf>
    <xf numFmtId="2" fontId="1" fillId="0" borderId="0" xfId="0" applyNumberFormat="1" applyFont="1" applyAlignment="1">
      <alignment horizontal="center" vertical="top"/>
    </xf>
    <xf numFmtId="0" fontId="1" fillId="2" borderId="0" xfId="0" applyFont="1" applyFill="1" applyAlignment="1">
      <alignment vertical="top"/>
    </xf>
    <xf numFmtId="0" fontId="1" fillId="0" borderId="0" xfId="0" applyFont="1" applyAlignment="1">
      <alignment/>
    </xf>
    <xf numFmtId="0" fontId="1" fillId="2" borderId="0" xfId="0" applyFont="1" applyFill="1" applyAlignment="1">
      <alignment/>
    </xf>
    <xf numFmtId="2" fontId="0" fillId="2" borderId="0" xfId="0" applyNumberFormat="1" applyFill="1" applyAlignment="1">
      <alignment vertical="top"/>
    </xf>
    <xf numFmtId="2" fontId="0" fillId="0" borderId="0" xfId="0" applyNumberFormat="1" applyAlignment="1">
      <alignment vertical="top"/>
    </xf>
    <xf numFmtId="2" fontId="0" fillId="2" borderId="0" xfId="0" applyNumberFormat="1" applyFill="1" applyAlignment="1">
      <alignment/>
    </xf>
    <xf numFmtId="1" fontId="1" fillId="0" borderId="0" xfId="0" applyNumberFormat="1" applyFont="1" applyAlignment="1">
      <alignment horizontal="center" vertical="top" wrapText="1"/>
    </xf>
    <xf numFmtId="0" fontId="1" fillId="0" borderId="0" xfId="0" applyFont="1" applyAlignment="1">
      <alignment horizontal="center" vertical="top" wrapText="1"/>
    </xf>
    <xf numFmtId="0" fontId="1" fillId="0" borderId="0" xfId="0" applyFont="1" applyAlignment="1">
      <alignment vertical="top" wrapText="1"/>
    </xf>
    <xf numFmtId="0" fontId="1" fillId="2" borderId="0" xfId="0" applyFont="1" applyFill="1" applyAlignment="1">
      <alignment vertical="top" wrapText="1"/>
    </xf>
    <xf numFmtId="1" fontId="0" fillId="2" borderId="0" xfId="0" applyNumberFormat="1" applyFont="1" applyFill="1" applyBorder="1" applyAlignment="1" applyProtection="1">
      <alignment horizontal="center" vertical="top"/>
      <protection/>
    </xf>
    <xf numFmtId="20" fontId="0" fillId="2" borderId="0" xfId="0" applyNumberFormat="1" applyFill="1" applyAlignment="1">
      <alignment horizontal="center" vertical="top"/>
    </xf>
    <xf numFmtId="2" fontId="0" fillId="2" borderId="0" xfId="0" applyNumberFormat="1" applyFill="1" applyAlignment="1">
      <alignment horizontal="center" vertical="top"/>
    </xf>
    <xf numFmtId="0" fontId="0" fillId="2" borderId="0" xfId="0" applyFill="1" applyAlignment="1">
      <alignment vertical="top" wrapText="1"/>
    </xf>
    <xf numFmtId="165" fontId="0" fillId="2" borderId="0" xfId="0" applyNumberFormat="1" applyFill="1" applyAlignment="1">
      <alignment vertical="top"/>
    </xf>
    <xf numFmtId="0" fontId="0" fillId="2" borderId="0" xfId="0" applyFill="1" applyAlignment="1" quotePrefix="1">
      <alignment horizontal="left" vertical="top" wrapText="1"/>
    </xf>
    <xf numFmtId="0" fontId="0" fillId="0" borderId="0" xfId="0" applyAlignment="1">
      <alignment horizontal="right" vertical="top" wrapText="1"/>
    </xf>
    <xf numFmtId="2" fontId="0" fillId="0" borderId="0" xfId="0" applyNumberFormat="1" applyAlignment="1">
      <alignment vertical="top" wrapText="1"/>
    </xf>
    <xf numFmtId="1" fontId="1" fillId="0" borderId="0" xfId="0" applyNumberFormat="1" applyFont="1" applyAlignment="1">
      <alignment vertical="top" wrapText="1"/>
    </xf>
    <xf numFmtId="1" fontId="1" fillId="0" borderId="0" xfId="0" applyNumberFormat="1" applyFont="1" applyAlignment="1">
      <alignment horizontal="right" vertical="top" wrapText="1"/>
    </xf>
    <xf numFmtId="168" fontId="0" fillId="0" borderId="0" xfId="0" applyNumberFormat="1" applyAlignment="1">
      <alignment horizontal="center" vertical="top"/>
    </xf>
    <xf numFmtId="168" fontId="0" fillId="0" borderId="0" xfId="0" applyNumberFormat="1" applyFont="1" applyFill="1" applyBorder="1" applyAlignment="1" applyProtection="1">
      <alignment horizontal="center" vertical="top"/>
      <protection/>
    </xf>
    <xf numFmtId="168" fontId="1" fillId="0" borderId="0" xfId="0" applyNumberFormat="1" applyFont="1" applyBorder="1" applyAlignment="1">
      <alignment horizontal="center" vertical="top" wrapText="1"/>
    </xf>
    <xf numFmtId="168" fontId="0" fillId="2" borderId="0" xfId="0" applyNumberFormat="1" applyFont="1" applyFill="1" applyBorder="1" applyAlignment="1" applyProtection="1">
      <alignment horizontal="center" vertical="top"/>
      <protection/>
    </xf>
    <xf numFmtId="168" fontId="0" fillId="2" borderId="0" xfId="0" applyNumberFormat="1" applyFill="1" applyAlignment="1">
      <alignment vertical="top"/>
    </xf>
    <xf numFmtId="168" fontId="0" fillId="0" borderId="0" xfId="0" applyNumberFormat="1" applyAlignment="1">
      <alignment/>
    </xf>
    <xf numFmtId="0" fontId="1" fillId="0" borderId="0" xfId="0" applyFont="1" applyAlignment="1" applyProtection="1">
      <alignment horizontal="center" vertical="top"/>
      <protection locked="0"/>
    </xf>
    <xf numFmtId="1" fontId="0" fillId="0" borderId="0" xfId="0" applyNumberFormat="1" applyAlignment="1" applyProtection="1">
      <alignment horizontal="center" vertical="top"/>
      <protection locked="0"/>
    </xf>
    <xf numFmtId="1" fontId="2" fillId="0" borderId="0" xfId="0" applyNumberFormat="1" applyFont="1" applyAlignment="1" applyProtection="1">
      <alignment horizontal="center" vertical="top"/>
      <protection locked="0"/>
    </xf>
    <xf numFmtId="0" fontId="0" fillId="0" borderId="0" xfId="0" applyAlignment="1" applyProtection="1">
      <alignment/>
      <protection locked="0"/>
    </xf>
    <xf numFmtId="1" fontId="1" fillId="0" borderId="0" xfId="0" applyNumberFormat="1" applyFont="1" applyAlignment="1" applyProtection="1">
      <alignment horizontal="center" vertical="top" wrapText="1"/>
      <protection locked="0"/>
    </xf>
    <xf numFmtId="1" fontId="0" fillId="2" borderId="0" xfId="0" applyNumberFormat="1" applyFill="1" applyAlignment="1" applyProtection="1" quotePrefix="1">
      <alignment horizontal="center" vertical="top"/>
      <protection locked="0"/>
    </xf>
    <xf numFmtId="0" fontId="0" fillId="2" borderId="0" xfId="0" applyFill="1" applyAlignment="1" applyProtection="1" quotePrefix="1">
      <alignment vertical="top"/>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60"/>
  <sheetViews>
    <sheetView tabSelected="1" workbookViewId="0" topLeftCell="A1">
      <selection activeCell="A1" sqref="A1"/>
    </sheetView>
  </sheetViews>
  <sheetFormatPr defaultColWidth="9.140625" defaultRowHeight="12.75"/>
  <cols>
    <col min="1" max="1" width="102.28125" style="5" customWidth="1"/>
    <col min="2" max="2" width="7.140625" style="5" customWidth="1"/>
    <col min="3" max="3" width="5.57421875" style="5" customWidth="1"/>
    <col min="4" max="16384" width="9.140625" style="5" customWidth="1"/>
  </cols>
  <sheetData>
    <row r="1" ht="12.75">
      <c r="A1" s="26" t="s">
        <v>84</v>
      </c>
    </row>
    <row r="2" ht="38.25">
      <c r="A2" s="5" t="s">
        <v>92</v>
      </c>
    </row>
    <row r="3" ht="15" customHeight="1"/>
    <row r="4" s="26" customFormat="1" ht="12" customHeight="1">
      <c r="A4" s="26" t="s">
        <v>55</v>
      </c>
    </row>
    <row r="5" s="26" customFormat="1" ht="38.25">
      <c r="A5" s="5" t="s">
        <v>86</v>
      </c>
    </row>
    <row r="6" ht="51">
      <c r="A6" s="5" t="s">
        <v>87</v>
      </c>
    </row>
    <row r="7" ht="12.75">
      <c r="A7" s="5" t="s">
        <v>56</v>
      </c>
    </row>
    <row r="8" spans="1:3" ht="12" customHeight="1">
      <c r="A8" s="34" t="s">
        <v>57</v>
      </c>
      <c r="B8" s="35">
        <f>5/60</f>
        <v>0.08333333333333333</v>
      </c>
      <c r="C8" s="5" t="s">
        <v>58</v>
      </c>
    </row>
    <row r="9" spans="1:3" ht="12" customHeight="1">
      <c r="A9" s="34" t="s">
        <v>59</v>
      </c>
      <c r="B9" s="35">
        <f>10/60</f>
        <v>0.16666666666666666</v>
      </c>
      <c r="C9" s="5" t="s">
        <v>58</v>
      </c>
    </row>
    <row r="10" spans="1:3" ht="12" customHeight="1">
      <c r="A10" s="34" t="s">
        <v>60</v>
      </c>
      <c r="B10" s="35">
        <f>15/60</f>
        <v>0.25</v>
      </c>
      <c r="C10" s="5" t="s">
        <v>58</v>
      </c>
    </row>
    <row r="11" spans="1:3" ht="12" customHeight="1">
      <c r="A11" s="34" t="s">
        <v>61</v>
      </c>
      <c r="B11" s="35">
        <f>20/60</f>
        <v>0.3333333333333333</v>
      </c>
      <c r="C11" s="5" t="s">
        <v>58</v>
      </c>
    </row>
    <row r="12" spans="1:3" ht="12" customHeight="1">
      <c r="A12" s="34" t="s">
        <v>62</v>
      </c>
      <c r="B12" s="35">
        <f>25/60</f>
        <v>0.4166666666666667</v>
      </c>
      <c r="C12" s="5" t="s">
        <v>58</v>
      </c>
    </row>
    <row r="13" spans="1:3" ht="12" customHeight="1">
      <c r="A13" s="34" t="s">
        <v>63</v>
      </c>
      <c r="B13" s="35">
        <f>30/60</f>
        <v>0.5</v>
      </c>
      <c r="C13" s="5" t="s">
        <v>58</v>
      </c>
    </row>
    <row r="14" spans="1:3" ht="12" customHeight="1">
      <c r="A14" s="34" t="s">
        <v>64</v>
      </c>
      <c r="B14" s="35">
        <f>35/60</f>
        <v>0.5833333333333334</v>
      </c>
      <c r="C14" s="5" t="s">
        <v>58</v>
      </c>
    </row>
    <row r="15" spans="1:3" ht="12" customHeight="1">
      <c r="A15" s="34" t="s">
        <v>65</v>
      </c>
      <c r="B15" s="35">
        <f>40/60</f>
        <v>0.6666666666666666</v>
      </c>
      <c r="C15" s="5" t="s">
        <v>58</v>
      </c>
    </row>
    <row r="16" spans="1:3" ht="12" customHeight="1">
      <c r="A16" s="34" t="s">
        <v>66</v>
      </c>
      <c r="B16" s="35">
        <f>45/60</f>
        <v>0.75</v>
      </c>
      <c r="C16" s="5" t="s">
        <v>58</v>
      </c>
    </row>
    <row r="17" spans="1:3" ht="12" customHeight="1">
      <c r="A17" s="34" t="s">
        <v>67</v>
      </c>
      <c r="B17" s="35">
        <f>50/60</f>
        <v>0.8333333333333334</v>
      </c>
      <c r="C17" s="5" t="s">
        <v>58</v>
      </c>
    </row>
    <row r="18" spans="1:3" ht="12" customHeight="1">
      <c r="A18" s="34" t="s">
        <v>68</v>
      </c>
      <c r="B18" s="35">
        <f>55/60</f>
        <v>0.9166666666666666</v>
      </c>
      <c r="C18" s="5" t="s">
        <v>58</v>
      </c>
    </row>
    <row r="19" spans="1:3" ht="12" customHeight="1">
      <c r="A19" s="34" t="s">
        <v>69</v>
      </c>
      <c r="B19" s="35">
        <f>60/60</f>
        <v>1</v>
      </c>
      <c r="C19" s="5" t="s">
        <v>70</v>
      </c>
    </row>
    <row r="20" ht="15" customHeight="1"/>
    <row r="21" s="26" customFormat="1" ht="12" customHeight="1">
      <c r="A21" s="26" t="s">
        <v>71</v>
      </c>
    </row>
    <row r="22" spans="1:4" ht="25.5">
      <c r="A22" s="5" t="s">
        <v>72</v>
      </c>
      <c r="B22" s="35"/>
      <c r="D22" s="35"/>
    </row>
    <row r="23" ht="4.5" customHeight="1"/>
    <row r="24" ht="12.75">
      <c r="A24" s="5" t="s">
        <v>88</v>
      </c>
    </row>
    <row r="25" ht="4.5" customHeight="1"/>
    <row r="26" spans="1:4" ht="12.75">
      <c r="A26" s="5" t="s">
        <v>73</v>
      </c>
      <c r="B26" s="35"/>
      <c r="D26" s="35"/>
    </row>
    <row r="27" spans="1:4" ht="12.75">
      <c r="A27" s="5" t="s">
        <v>74</v>
      </c>
      <c r="B27" s="35"/>
      <c r="D27" s="35"/>
    </row>
    <row r="28" spans="1:4" ht="28.5" customHeight="1">
      <c r="A28" s="5" t="s">
        <v>85</v>
      </c>
      <c r="B28" s="35"/>
      <c r="D28" s="35"/>
    </row>
    <row r="29" ht="4.5" customHeight="1"/>
    <row r="30" spans="1:4" ht="25.5">
      <c r="A30" s="5" t="s">
        <v>75</v>
      </c>
      <c r="B30" s="35"/>
      <c r="D30" s="35"/>
    </row>
    <row r="31" ht="4.5" customHeight="1"/>
    <row r="32" spans="1:4" ht="12.75">
      <c r="A32" s="5" t="s">
        <v>76</v>
      </c>
      <c r="B32" s="35"/>
      <c r="D32" s="35"/>
    </row>
    <row r="33" spans="1:4" ht="12.75">
      <c r="A33" s="5" t="s">
        <v>77</v>
      </c>
      <c r="B33" s="35"/>
      <c r="D33" s="35"/>
    </row>
    <row r="34" ht="4.5" customHeight="1"/>
    <row r="35" ht="25.5">
      <c r="A35" s="5" t="s">
        <v>78</v>
      </c>
    </row>
    <row r="36" ht="4.5" customHeight="1"/>
    <row r="37" ht="15" customHeight="1"/>
    <row r="38" s="26" customFormat="1" ht="12" customHeight="1">
      <c r="A38" s="26" t="s">
        <v>79</v>
      </c>
    </row>
    <row r="39" spans="1:4" ht="12.75">
      <c r="A39" s="5" t="s">
        <v>80</v>
      </c>
      <c r="B39" s="35"/>
      <c r="D39" s="35"/>
    </row>
    <row r="40" spans="1:4" ht="12.75">
      <c r="A40" s="5" t="s">
        <v>81</v>
      </c>
      <c r="B40" s="35"/>
      <c r="D40" s="35"/>
    </row>
    <row r="41" ht="18.75" customHeight="1"/>
    <row r="42" s="26" customFormat="1" ht="12" customHeight="1">
      <c r="A42" s="26" t="s">
        <v>82</v>
      </c>
    </row>
    <row r="43" spans="1:4" ht="12.75">
      <c r="A43" s="5" t="s">
        <v>83</v>
      </c>
      <c r="B43" s="35"/>
      <c r="D43" s="35"/>
    </row>
    <row r="44" spans="2:4" ht="12.75">
      <c r="B44" s="35"/>
      <c r="D44" s="35"/>
    </row>
    <row r="45" spans="2:4" ht="12.75">
      <c r="B45" s="35"/>
      <c r="D45" s="35"/>
    </row>
    <row r="46" spans="2:4" ht="12.75">
      <c r="B46" s="35"/>
      <c r="D46" s="35"/>
    </row>
    <row r="47" spans="2:4" ht="12.75">
      <c r="B47" s="35"/>
      <c r="D47" s="35"/>
    </row>
    <row r="48" spans="2:4" ht="12.75">
      <c r="B48" s="35"/>
      <c r="D48" s="35"/>
    </row>
    <row r="49" spans="2:4" ht="12.75">
      <c r="B49" s="35"/>
      <c r="D49" s="35"/>
    </row>
    <row r="50" spans="2:4" ht="12.75">
      <c r="B50" s="35"/>
      <c r="D50" s="35"/>
    </row>
    <row r="51" spans="2:4" ht="12.75">
      <c r="B51" s="35"/>
      <c r="D51" s="35"/>
    </row>
    <row r="52" spans="2:4" ht="12.75">
      <c r="B52" s="35"/>
      <c r="D52" s="35"/>
    </row>
    <row r="53" spans="2:4" ht="12.75">
      <c r="B53" s="35"/>
      <c r="D53" s="35"/>
    </row>
    <row r="54" spans="2:4" ht="12.75">
      <c r="B54" s="35"/>
      <c r="D54" s="35"/>
    </row>
    <row r="55" spans="2:4" ht="12.75">
      <c r="B55" s="35"/>
      <c r="D55" s="35"/>
    </row>
    <row r="56" spans="2:4" ht="12.75">
      <c r="B56" s="35"/>
      <c r="D56" s="35"/>
    </row>
    <row r="57" spans="2:4" ht="12.75">
      <c r="B57" s="35"/>
      <c r="D57" s="35"/>
    </row>
    <row r="58" spans="2:4" s="26" customFormat="1" ht="12.75">
      <c r="B58" s="36"/>
      <c r="C58" s="36"/>
      <c r="D58" s="36"/>
    </row>
    <row r="59" spans="2:4" s="26" customFormat="1" ht="12.75">
      <c r="B59" s="37"/>
      <c r="C59" s="37"/>
      <c r="D59" s="37"/>
    </row>
    <row r="60" spans="2:4" ht="12.75">
      <c r="B60" s="35"/>
      <c r="D60" s="35"/>
    </row>
  </sheetData>
  <printOptions/>
  <pageMargins left="0.34" right="0.26" top="0.7" bottom="0.48" header="0.37" footer="0.2"/>
  <pageSetup fitToHeight="1" fitToWidth="1" orientation="portrait" scale="89" r:id="rId1"/>
  <headerFooter alignWithMargins="0">
    <oddHeader>&amp;C&amp;A</oddHeader>
    <oddFooter>&amp;L&amp;BRESULTS ORIENTED Confidential&amp;B&amp;C&amp;D&amp;RPage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50"/>
  <sheetViews>
    <sheetView workbookViewId="0" topLeftCell="A1">
      <selection activeCell="H34" sqref="H34"/>
    </sheetView>
  </sheetViews>
  <sheetFormatPr defaultColWidth="9.140625" defaultRowHeight="12.75"/>
  <cols>
    <col min="1" max="1" width="7.28125" style="0" bestFit="1" customWidth="1"/>
    <col min="2" max="2" width="29.421875" style="43"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47" bestFit="1" customWidth="1"/>
    <col min="8" max="8" width="53.140625" style="0" customWidth="1"/>
    <col min="9" max="9" width="6.8515625" style="7" customWidth="1"/>
    <col min="10" max="10" width="8.00390625" style="0" bestFit="1" customWidth="1"/>
    <col min="11" max="11" width="12.00390625" style="7" customWidth="1"/>
  </cols>
  <sheetData>
    <row r="1" spans="1:19" ht="12.75">
      <c r="A1" s="1"/>
      <c r="B1" s="38"/>
      <c r="C1" s="2"/>
      <c r="D1" s="2"/>
      <c r="E1" s="3" t="s">
        <v>0</v>
      </c>
      <c r="F1" s="4" t="s">
        <v>1</v>
      </c>
      <c r="G1" s="44" t="s">
        <v>2</v>
      </c>
      <c r="H1" s="5"/>
      <c r="I1" s="6"/>
      <c r="L1" s="8"/>
      <c r="M1" s="8"/>
      <c r="N1" s="8"/>
      <c r="O1" s="8"/>
      <c r="P1" s="8"/>
      <c r="Q1" s="9"/>
      <c r="R1" s="9"/>
      <c r="S1" s="9"/>
    </row>
    <row r="2" spans="1:9" ht="12.75">
      <c r="A2" s="10"/>
      <c r="B2" s="39"/>
      <c r="C2" s="11"/>
      <c r="D2" s="11"/>
      <c r="E2" s="12" t="s">
        <v>3</v>
      </c>
      <c r="F2" s="13">
        <f>SUMIF($G$12:$G$50,$G2,$F$12:$F$50)</f>
        <v>24.25</v>
      </c>
      <c r="G2" s="45" t="s">
        <v>4</v>
      </c>
      <c r="H2" s="5"/>
      <c r="I2" s="6"/>
    </row>
    <row r="3" spans="1:9" ht="12.75">
      <c r="A3" s="10"/>
      <c r="B3" s="39"/>
      <c r="C3" s="11"/>
      <c r="D3" s="11"/>
      <c r="E3" s="12" t="s">
        <v>5</v>
      </c>
      <c r="F3" s="13">
        <f>SUMIF($G$12:$G$50,$G3,$F$12:$F$50)</f>
        <v>6.91666666666667</v>
      </c>
      <c r="G3" s="45" t="s">
        <v>6</v>
      </c>
      <c r="H3" s="5"/>
      <c r="I3" s="6"/>
    </row>
    <row r="4" spans="1:9" ht="12.75">
      <c r="A4" s="10"/>
      <c r="B4" s="39"/>
      <c r="C4" s="11"/>
      <c r="D4" s="11"/>
      <c r="E4" s="12" t="s">
        <v>7</v>
      </c>
      <c r="F4" s="13">
        <f>SUMIF($G$12:$G$50,$G4,$F$12:$F$50)</f>
        <v>10.75</v>
      </c>
      <c r="G4" s="45" t="s">
        <v>8</v>
      </c>
      <c r="H4" s="5"/>
      <c r="I4" s="6"/>
    </row>
    <row r="5" spans="1:9" ht="12.75">
      <c r="A5" s="10"/>
      <c r="B5" s="39"/>
      <c r="C5" s="11"/>
      <c r="D5" s="11"/>
      <c r="E5" s="12" t="s">
        <v>9</v>
      </c>
      <c r="F5" s="13">
        <f>SUMIF($G$12:$G$50,$G5,$F$12:$F$50)</f>
        <v>0.666666666666667</v>
      </c>
      <c r="G5" s="45" t="s">
        <v>10</v>
      </c>
      <c r="H5" s="5"/>
      <c r="I5" s="6"/>
    </row>
    <row r="6" spans="1:9" ht="12.75">
      <c r="A6" s="10"/>
      <c r="B6" s="39"/>
      <c r="C6" s="11"/>
      <c r="D6" s="11"/>
      <c r="E6" s="12" t="s">
        <v>11</v>
      </c>
      <c r="F6" s="13">
        <f>SUMIF($G$12:$G$50,$G6,$F$12:$F$50)</f>
        <v>2.499999999999998</v>
      </c>
      <c r="G6" s="45" t="s">
        <v>12</v>
      </c>
      <c r="H6" s="5"/>
      <c r="I6" s="6"/>
    </row>
    <row r="7" spans="1:9" ht="12.75">
      <c r="A7" s="10"/>
      <c r="B7" s="39"/>
      <c r="C7" s="11"/>
      <c r="D7" s="11"/>
      <c r="E7" s="14" t="s">
        <v>13</v>
      </c>
      <c r="F7" s="15">
        <f>SUM(F2:F6)</f>
        <v>45.083333333333336</v>
      </c>
      <c r="G7" s="46" t="s">
        <v>14</v>
      </c>
      <c r="H7" s="5"/>
      <c r="I7" s="6"/>
    </row>
    <row r="8" spans="1:9" ht="12.75">
      <c r="A8" s="10"/>
      <c r="B8" s="39"/>
      <c r="C8" s="11"/>
      <c r="D8" s="11"/>
      <c r="E8" s="12" t="s">
        <v>15</v>
      </c>
      <c r="F8" s="13">
        <f>SUMIF($G$12:$G$50,$G8,$F$12:$F$50)</f>
        <v>15.083333333333336</v>
      </c>
      <c r="G8" s="45" t="s">
        <v>16</v>
      </c>
      <c r="H8" s="5"/>
      <c r="I8" s="6"/>
    </row>
    <row r="9" spans="1:11" ht="12.75">
      <c r="A9" s="10"/>
      <c r="B9" s="39"/>
      <c r="C9" s="11"/>
      <c r="D9" s="2"/>
      <c r="E9" s="16" t="s">
        <v>17</v>
      </c>
      <c r="F9" s="17">
        <f>SUM(F7:F8)</f>
        <v>60.16666666666667</v>
      </c>
      <c r="G9" s="44" t="s">
        <v>18</v>
      </c>
      <c r="H9" s="5"/>
      <c r="I9" s="18" t="s">
        <v>18</v>
      </c>
      <c r="J9" s="19" t="s">
        <v>14</v>
      </c>
      <c r="K9" s="20" t="s">
        <v>19</v>
      </c>
    </row>
    <row r="10" spans="1:11" ht="12.75">
      <c r="A10" s="1"/>
      <c r="B10" s="38"/>
      <c r="C10" s="2"/>
      <c r="H10" s="5"/>
      <c r="I10" s="21">
        <f>SUM(I12:I50)</f>
        <v>60.16666666666667</v>
      </c>
      <c r="J10" s="22">
        <f>SUM(J12:J50)</f>
        <v>45.083333333333336</v>
      </c>
      <c r="K10" s="23">
        <f>SUM(K12:K50)</f>
        <v>15.083333333333336</v>
      </c>
    </row>
    <row r="11" spans="1:9" ht="25.5">
      <c r="A11" s="24" t="s">
        <v>20</v>
      </c>
      <c r="B11" s="40" t="s">
        <v>21</v>
      </c>
      <c r="C11" s="25" t="s">
        <v>22</v>
      </c>
      <c r="D11" s="25" t="s">
        <v>23</v>
      </c>
      <c r="E11" s="25" t="s">
        <v>24</v>
      </c>
      <c r="F11" s="25" t="s">
        <v>25</v>
      </c>
      <c r="G11" s="48" t="s">
        <v>26</v>
      </c>
      <c r="H11" s="26" t="s">
        <v>27</v>
      </c>
      <c r="I11" s="27"/>
    </row>
    <row r="12" spans="1:11" ht="12.75">
      <c r="A12" s="10">
        <v>1</v>
      </c>
      <c r="B12" s="39">
        <v>40419</v>
      </c>
      <c r="C12" s="11">
        <v>0.2916666666666667</v>
      </c>
      <c r="D12" s="11">
        <v>0.5</v>
      </c>
      <c r="E12" s="11">
        <f>D12-C12</f>
        <v>0.20833333333333331</v>
      </c>
      <c r="F12" s="13">
        <f>E12*24</f>
        <v>5</v>
      </c>
      <c r="G12" s="45" t="s">
        <v>16</v>
      </c>
      <c r="H12" s="5" t="s">
        <v>49</v>
      </c>
      <c r="I12" s="21">
        <f>SUM(F12:F14)</f>
        <v>8.5</v>
      </c>
      <c r="J12" s="22">
        <f>I12-K12</f>
        <v>0</v>
      </c>
      <c r="K12" s="21">
        <f>SUMIF($G12:$G14,$G$8,$F12:$F14)</f>
        <v>8.5</v>
      </c>
    </row>
    <row r="13" spans="1:11" ht="12.75">
      <c r="A13" s="10">
        <f>A12</f>
        <v>1</v>
      </c>
      <c r="B13" s="39">
        <f>B12</f>
        <v>40419</v>
      </c>
      <c r="C13" s="11">
        <f>D12</f>
        <v>0.5</v>
      </c>
      <c r="D13" s="11">
        <v>0.6458333333333334</v>
      </c>
      <c r="E13" s="11">
        <f>D13-C13</f>
        <v>0.14583333333333337</v>
      </c>
      <c r="F13" s="13">
        <f>E13*24</f>
        <v>3.500000000000001</v>
      </c>
      <c r="G13" s="45" t="s">
        <v>16</v>
      </c>
      <c r="H13" s="5" t="s">
        <v>89</v>
      </c>
      <c r="I13" s="6"/>
      <c r="K13" s="21"/>
    </row>
    <row r="14" spans="1:11" s="7" customFormat="1" ht="4.5" customHeight="1">
      <c r="A14" s="28">
        <f>A12</f>
        <v>1</v>
      </c>
      <c r="B14" s="41"/>
      <c r="C14" s="29"/>
      <c r="D14" s="29"/>
      <c r="E14" s="29"/>
      <c r="F14" s="30"/>
      <c r="G14" s="49" t="s">
        <v>17</v>
      </c>
      <c r="H14" s="31"/>
      <c r="I14" s="6"/>
      <c r="K14" s="21"/>
    </row>
    <row r="15" spans="1:11" ht="12.75">
      <c r="A15" s="10">
        <f>A12</f>
        <v>1</v>
      </c>
      <c r="B15" s="39">
        <f>B12+1</f>
        <v>40420</v>
      </c>
      <c r="C15" s="11">
        <v>0.5416666666666666</v>
      </c>
      <c r="D15" s="11">
        <v>0.6875</v>
      </c>
      <c r="E15" s="11">
        <f>D15-C15</f>
        <v>0.14583333333333337</v>
      </c>
      <c r="F15" s="13">
        <f>E15*24</f>
        <v>3.500000000000001</v>
      </c>
      <c r="G15" s="45" t="s">
        <v>16</v>
      </c>
      <c r="H15" s="5" t="s">
        <v>90</v>
      </c>
      <c r="I15" s="21">
        <f>SUM(F15:F17)</f>
        <v>4.750000000000002</v>
      </c>
      <c r="J15" s="22">
        <f>I15-K15</f>
        <v>1.2500000000000009</v>
      </c>
      <c r="K15" s="21">
        <f>SUMIF($G15:$G17,$G$8,$F15:$F17)</f>
        <v>3.500000000000001</v>
      </c>
    </row>
    <row r="16" spans="1:11" ht="12.75">
      <c r="A16" s="10">
        <f>A15</f>
        <v>1</v>
      </c>
      <c r="B16" s="39">
        <f>B15</f>
        <v>40420</v>
      </c>
      <c r="C16" s="11">
        <f>D15</f>
        <v>0.6875</v>
      </c>
      <c r="D16" s="11">
        <v>0.7395833333333334</v>
      </c>
      <c r="E16" s="11">
        <f>D16-C16</f>
        <v>0.05208333333333337</v>
      </c>
      <c r="F16" s="13">
        <f aca="true" t="shared" si="0" ref="F16:F49">E16*24</f>
        <v>1.2500000000000009</v>
      </c>
      <c r="G16" s="45" t="s">
        <v>8</v>
      </c>
      <c r="H16" s="5" t="s">
        <v>91</v>
      </c>
      <c r="I16" s="6"/>
      <c r="K16" s="21"/>
    </row>
    <row r="17" spans="1:11" s="7" customFormat="1" ht="4.5" customHeight="1">
      <c r="A17" s="28">
        <f>A15</f>
        <v>1</v>
      </c>
      <c r="B17" s="41"/>
      <c r="C17" s="29"/>
      <c r="D17" s="29"/>
      <c r="E17" s="29"/>
      <c r="F17" s="30"/>
      <c r="G17" s="49" t="s">
        <v>17</v>
      </c>
      <c r="H17" s="31"/>
      <c r="I17" s="6"/>
      <c r="K17" s="21"/>
    </row>
    <row r="18" spans="1:11" ht="25.5">
      <c r="A18" s="10">
        <f>A15</f>
        <v>1</v>
      </c>
      <c r="B18" s="39">
        <f>B15+1</f>
        <v>40421</v>
      </c>
      <c r="C18" s="11">
        <v>0.5069444444444444</v>
      </c>
      <c r="D18" s="11">
        <v>0.5208333333333334</v>
      </c>
      <c r="E18" s="11">
        <f>D18-C18</f>
        <v>0.01388888888888895</v>
      </c>
      <c r="F18" s="13">
        <f t="shared" si="0"/>
        <v>0.3333333333333348</v>
      </c>
      <c r="G18" s="45" t="s">
        <v>12</v>
      </c>
      <c r="H18" s="5" t="s">
        <v>28</v>
      </c>
      <c r="I18" s="21">
        <f>SUM(F18:F22)</f>
        <v>12.833333333333336</v>
      </c>
      <c r="J18" s="22">
        <f>I18-K18</f>
        <v>12.833333333333336</v>
      </c>
      <c r="K18" s="21">
        <f>SUMIF($G18:$G22,$G$8,$F18:$F22)</f>
        <v>0</v>
      </c>
    </row>
    <row r="19" spans="1:11" ht="12.75">
      <c r="A19" s="10">
        <f aca="true" t="shared" si="1" ref="A19:B50">A18</f>
        <v>1</v>
      </c>
      <c r="B19" s="39">
        <f>B18</f>
        <v>40421</v>
      </c>
      <c r="C19" s="11">
        <f>D18</f>
        <v>0.5208333333333334</v>
      </c>
      <c r="D19" s="11">
        <v>0.6319444444444444</v>
      </c>
      <c r="E19" s="11">
        <f>D19-C19</f>
        <v>0.11111111111111105</v>
      </c>
      <c r="F19" s="13">
        <f t="shared" si="0"/>
        <v>2.666666666666665</v>
      </c>
      <c r="G19" s="45" t="s">
        <v>4</v>
      </c>
      <c r="H19" s="5" t="s">
        <v>29</v>
      </c>
      <c r="I19" s="6"/>
      <c r="K19" s="21"/>
    </row>
    <row r="20" spans="1:11" ht="12.75">
      <c r="A20" s="10">
        <f t="shared" si="1"/>
        <v>1</v>
      </c>
      <c r="B20" s="39">
        <f>B19</f>
        <v>40421</v>
      </c>
      <c r="C20" s="11">
        <f>D19</f>
        <v>0.6319444444444444</v>
      </c>
      <c r="D20" s="11">
        <v>0.6458333333333334</v>
      </c>
      <c r="E20" s="11">
        <f>D20-C20</f>
        <v>0.01388888888888895</v>
      </c>
      <c r="F20" s="13">
        <f t="shared" si="0"/>
        <v>0.3333333333333348</v>
      </c>
      <c r="G20" s="45" t="s">
        <v>4</v>
      </c>
      <c r="H20" s="5" t="s">
        <v>30</v>
      </c>
      <c r="I20" s="6"/>
      <c r="K20" s="21"/>
    </row>
    <row r="21" spans="1:11" ht="12.75">
      <c r="A21" s="10">
        <f t="shared" si="1"/>
        <v>1</v>
      </c>
      <c r="B21" s="39">
        <f>B20</f>
        <v>40421</v>
      </c>
      <c r="C21" s="11">
        <f>D20</f>
        <v>0.6458333333333334</v>
      </c>
      <c r="D21" s="11">
        <v>1.0416666666666667</v>
      </c>
      <c r="E21" s="11">
        <f>D21-C21</f>
        <v>0.39583333333333337</v>
      </c>
      <c r="F21" s="13">
        <f t="shared" si="0"/>
        <v>9.5</v>
      </c>
      <c r="G21" s="45" t="s">
        <v>4</v>
      </c>
      <c r="H21" s="5" t="s">
        <v>31</v>
      </c>
      <c r="I21" s="6"/>
      <c r="K21" s="21"/>
    </row>
    <row r="22" spans="1:11" s="7" customFormat="1" ht="5.25" customHeight="1">
      <c r="A22" s="28">
        <f>A21</f>
        <v>1</v>
      </c>
      <c r="B22" s="41"/>
      <c r="C22" s="29"/>
      <c r="D22" s="29"/>
      <c r="E22" s="29"/>
      <c r="F22" s="30"/>
      <c r="G22" s="49" t="s">
        <v>17</v>
      </c>
      <c r="H22" s="31"/>
      <c r="I22" s="6"/>
      <c r="K22" s="21"/>
    </row>
    <row r="23" spans="1:11" ht="12.75">
      <c r="A23" s="10">
        <f>A18</f>
        <v>1</v>
      </c>
      <c r="B23" s="39">
        <f>B18+1</f>
        <v>40422</v>
      </c>
      <c r="C23" s="11">
        <v>0.40277777777777773</v>
      </c>
      <c r="D23" s="11">
        <v>0.4236111111111111</v>
      </c>
      <c r="E23" s="11">
        <f aca="true" t="shared" si="2" ref="E23:E28">D23-C23</f>
        <v>0.02083333333333337</v>
      </c>
      <c r="F23" s="13">
        <f t="shared" si="0"/>
        <v>0.5000000000000009</v>
      </c>
      <c r="G23" s="45" t="s">
        <v>16</v>
      </c>
      <c r="H23" s="5" t="s">
        <v>32</v>
      </c>
      <c r="I23" s="21">
        <f>SUM(F23:F29)</f>
        <v>6.833333333333334</v>
      </c>
      <c r="J23" s="22">
        <f>I23-K23</f>
        <v>6.333333333333333</v>
      </c>
      <c r="K23" s="21">
        <f>SUMIF($G23:$G29,$G$8,$F23:$F29)</f>
        <v>0.5000000000000009</v>
      </c>
    </row>
    <row r="24" spans="1:11" ht="12.75">
      <c r="A24" s="10">
        <f t="shared" si="1"/>
        <v>1</v>
      </c>
      <c r="B24" s="39">
        <f>B23</f>
        <v>40422</v>
      </c>
      <c r="C24" s="11">
        <f>D23</f>
        <v>0.4236111111111111</v>
      </c>
      <c r="D24" s="11">
        <v>0.4618055555555556</v>
      </c>
      <c r="E24" s="11">
        <f t="shared" si="2"/>
        <v>0.038194444444444475</v>
      </c>
      <c r="F24" s="13">
        <f t="shared" si="0"/>
        <v>0.9166666666666674</v>
      </c>
      <c r="G24" s="45" t="s">
        <v>4</v>
      </c>
      <c r="H24" s="5" t="s">
        <v>33</v>
      </c>
      <c r="I24" s="6"/>
      <c r="K24" s="21"/>
    </row>
    <row r="25" spans="1:11" ht="12.75">
      <c r="A25" s="10">
        <f t="shared" si="1"/>
        <v>1</v>
      </c>
      <c r="B25" s="39">
        <f>B24</f>
        <v>40422</v>
      </c>
      <c r="C25" s="11">
        <f>D24</f>
        <v>0.4618055555555556</v>
      </c>
      <c r="D25" s="11">
        <v>0.4791666666666667</v>
      </c>
      <c r="E25" s="11">
        <f t="shared" si="2"/>
        <v>0.017361111111111105</v>
      </c>
      <c r="F25" s="13">
        <f t="shared" si="0"/>
        <v>0.4166666666666665</v>
      </c>
      <c r="G25" s="45" t="s">
        <v>4</v>
      </c>
      <c r="H25" s="5" t="s">
        <v>34</v>
      </c>
      <c r="I25" s="6"/>
      <c r="K25" s="21"/>
    </row>
    <row r="26" spans="1:11" ht="12.75">
      <c r="A26" s="10">
        <f t="shared" si="1"/>
        <v>1</v>
      </c>
      <c r="B26" s="39">
        <f>B25</f>
        <v>40422</v>
      </c>
      <c r="C26" s="11">
        <f>D25</f>
        <v>0.4791666666666667</v>
      </c>
      <c r="D26" s="11">
        <v>0.4895833333333333</v>
      </c>
      <c r="E26" s="11">
        <f t="shared" si="2"/>
        <v>0.01041666666666663</v>
      </c>
      <c r="F26" s="13">
        <f t="shared" si="0"/>
        <v>0.2499999999999991</v>
      </c>
      <c r="G26" s="45" t="s">
        <v>12</v>
      </c>
      <c r="H26" s="5" t="s">
        <v>35</v>
      </c>
      <c r="I26" s="6"/>
      <c r="K26" s="21"/>
    </row>
    <row r="27" spans="1:11" ht="12.75">
      <c r="A27" s="10">
        <f t="shared" si="1"/>
        <v>1</v>
      </c>
      <c r="B27" s="39">
        <f>B26</f>
        <v>40422</v>
      </c>
      <c r="C27" s="11">
        <f>D26</f>
        <v>0.4895833333333333</v>
      </c>
      <c r="D27" s="11">
        <v>0.625</v>
      </c>
      <c r="E27" s="11">
        <f t="shared" si="2"/>
        <v>0.13541666666666669</v>
      </c>
      <c r="F27" s="13">
        <f t="shared" si="0"/>
        <v>3.2500000000000004</v>
      </c>
      <c r="G27" s="45" t="s">
        <v>4</v>
      </c>
      <c r="H27" s="5" t="s">
        <v>36</v>
      </c>
      <c r="I27" s="6"/>
      <c r="K27" s="21"/>
    </row>
    <row r="28" spans="1:11" ht="12.75">
      <c r="A28" s="10">
        <f t="shared" si="1"/>
        <v>1</v>
      </c>
      <c r="B28" s="39">
        <f>B27</f>
        <v>40422</v>
      </c>
      <c r="C28" s="11">
        <f>D27</f>
        <v>0.625</v>
      </c>
      <c r="D28" s="11">
        <v>0.6875</v>
      </c>
      <c r="E28" s="11">
        <f t="shared" si="2"/>
        <v>0.0625</v>
      </c>
      <c r="F28" s="13">
        <f t="shared" si="0"/>
        <v>1.5</v>
      </c>
      <c r="G28" s="45" t="s">
        <v>4</v>
      </c>
      <c r="H28" s="5" t="s">
        <v>37</v>
      </c>
      <c r="I28" s="6"/>
      <c r="K28" s="21"/>
    </row>
    <row r="29" spans="1:11" s="7" customFormat="1" ht="4.5" customHeight="1">
      <c r="A29" s="28">
        <f t="shared" si="1"/>
        <v>1</v>
      </c>
      <c r="B29" s="41"/>
      <c r="C29" s="29"/>
      <c r="D29" s="29"/>
      <c r="E29" s="29"/>
      <c r="F29" s="30"/>
      <c r="G29" s="49" t="s">
        <v>17</v>
      </c>
      <c r="H29" s="31"/>
      <c r="I29" s="6"/>
      <c r="K29" s="21"/>
    </row>
    <row r="30" spans="1:11" ht="25.5">
      <c r="A30" s="10">
        <f>A23</f>
        <v>1</v>
      </c>
      <c r="B30" s="39">
        <f>B23+1</f>
        <v>40423</v>
      </c>
      <c r="C30" s="11">
        <v>0.4270833333333333</v>
      </c>
      <c r="D30" s="11">
        <v>0.4444444444444444</v>
      </c>
      <c r="E30" s="11">
        <f aca="true" t="shared" si="3" ref="E30:E35">D30-C30</f>
        <v>0.017361111111111105</v>
      </c>
      <c r="F30" s="13">
        <f t="shared" si="0"/>
        <v>0.4166666666666665</v>
      </c>
      <c r="G30" s="45" t="s">
        <v>16</v>
      </c>
      <c r="H30" s="5" t="s">
        <v>38</v>
      </c>
      <c r="I30" s="21">
        <f>SUM(F30:F36)</f>
        <v>3.7500000000000013</v>
      </c>
      <c r="J30" s="22">
        <f>I30-K30</f>
        <v>3.333333333333335</v>
      </c>
      <c r="K30" s="21">
        <f>SUMIF($G30:$G36,$G$8,$F30:$F36)</f>
        <v>0.4166666666666665</v>
      </c>
    </row>
    <row r="31" spans="1:11" ht="12.75">
      <c r="A31" s="10">
        <f t="shared" si="1"/>
        <v>1</v>
      </c>
      <c r="B31" s="39">
        <f>B30</f>
        <v>40423</v>
      </c>
      <c r="C31" s="11">
        <f>D30</f>
        <v>0.4444444444444444</v>
      </c>
      <c r="D31" s="11">
        <v>0.46527777777777773</v>
      </c>
      <c r="E31" s="11">
        <f t="shared" si="3"/>
        <v>0.020833333333333315</v>
      </c>
      <c r="F31" s="13">
        <f t="shared" si="0"/>
        <v>0.49999999999999956</v>
      </c>
      <c r="G31" s="45" t="s">
        <v>12</v>
      </c>
      <c r="H31" s="5" t="s">
        <v>39</v>
      </c>
      <c r="I31" s="6"/>
      <c r="K31" s="21"/>
    </row>
    <row r="32" spans="1:11" ht="25.5">
      <c r="A32" s="10">
        <f t="shared" si="1"/>
        <v>1</v>
      </c>
      <c r="B32" s="39">
        <f>B31</f>
        <v>40423</v>
      </c>
      <c r="C32" s="11">
        <f>D31</f>
        <v>0.46527777777777773</v>
      </c>
      <c r="D32" s="11">
        <v>0.513888888888889</v>
      </c>
      <c r="E32" s="11">
        <f t="shared" si="3"/>
        <v>0.048611111111111216</v>
      </c>
      <c r="F32" s="13">
        <f t="shared" si="0"/>
        <v>1.1666666666666692</v>
      </c>
      <c r="G32" s="45" t="s">
        <v>6</v>
      </c>
      <c r="H32" s="5" t="s">
        <v>40</v>
      </c>
      <c r="I32" s="6"/>
      <c r="K32" s="21"/>
    </row>
    <row r="33" spans="1:11" ht="25.5">
      <c r="A33" s="10">
        <f t="shared" si="1"/>
        <v>1</v>
      </c>
      <c r="B33" s="39">
        <f>B32</f>
        <v>40423</v>
      </c>
      <c r="C33" s="11">
        <f>D32</f>
        <v>0.513888888888889</v>
      </c>
      <c r="D33" s="11">
        <v>0.53125</v>
      </c>
      <c r="E33" s="11">
        <f t="shared" si="3"/>
        <v>0.01736111111111105</v>
      </c>
      <c r="F33" s="13">
        <f t="shared" si="0"/>
        <v>0.4166666666666652</v>
      </c>
      <c r="G33" s="45" t="s">
        <v>12</v>
      </c>
      <c r="H33" s="5" t="s">
        <v>41</v>
      </c>
      <c r="I33" s="6"/>
      <c r="K33" s="21"/>
    </row>
    <row r="34" spans="1:11" ht="12.75">
      <c r="A34" s="10">
        <f t="shared" si="1"/>
        <v>1</v>
      </c>
      <c r="B34" s="39">
        <f>B33</f>
        <v>40423</v>
      </c>
      <c r="C34" s="11">
        <f>D33</f>
        <v>0.53125</v>
      </c>
      <c r="D34" s="11">
        <v>0.5625</v>
      </c>
      <c r="E34" s="11">
        <f t="shared" si="3"/>
        <v>0.03125</v>
      </c>
      <c r="F34" s="13">
        <f t="shared" si="0"/>
        <v>0.75</v>
      </c>
      <c r="G34" s="45" t="s">
        <v>12</v>
      </c>
      <c r="H34" s="5" t="s">
        <v>42</v>
      </c>
      <c r="I34" s="6"/>
      <c r="K34" s="21"/>
    </row>
    <row r="35" spans="1:11" ht="12.75">
      <c r="A35" s="10">
        <f t="shared" si="1"/>
        <v>1</v>
      </c>
      <c r="B35" s="39">
        <f>B34</f>
        <v>40423</v>
      </c>
      <c r="C35" s="11">
        <f>D34</f>
        <v>0.5625</v>
      </c>
      <c r="D35" s="11">
        <v>0.5833333333333334</v>
      </c>
      <c r="E35" s="11">
        <f t="shared" si="3"/>
        <v>0.02083333333333337</v>
      </c>
      <c r="F35" s="13">
        <f t="shared" si="0"/>
        <v>0.5000000000000009</v>
      </c>
      <c r="G35" s="45" t="s">
        <v>4</v>
      </c>
      <c r="H35" s="5" t="s">
        <v>43</v>
      </c>
      <c r="I35" s="6"/>
      <c r="K35" s="21"/>
    </row>
    <row r="36" spans="1:11" s="7" customFormat="1" ht="4.5" customHeight="1">
      <c r="A36" s="28">
        <f t="shared" si="1"/>
        <v>1</v>
      </c>
      <c r="B36" s="41"/>
      <c r="C36" s="29"/>
      <c r="D36" s="29"/>
      <c r="E36" s="29"/>
      <c r="F36" s="30"/>
      <c r="G36" s="49" t="s">
        <v>17</v>
      </c>
      <c r="H36" s="31"/>
      <c r="I36" s="32"/>
      <c r="K36" s="21"/>
    </row>
    <row r="37" spans="1:11" ht="12.75">
      <c r="A37" s="10">
        <f>A30</f>
        <v>1</v>
      </c>
      <c r="B37" s="39">
        <f>B30+1</f>
        <v>40424</v>
      </c>
      <c r="C37" s="11">
        <v>0.40277777777777773</v>
      </c>
      <c r="D37" s="11">
        <v>0.4270833333333333</v>
      </c>
      <c r="E37" s="11">
        <f>D37-C37</f>
        <v>0.02430555555555558</v>
      </c>
      <c r="F37" s="13">
        <f t="shared" si="0"/>
        <v>0.5833333333333339</v>
      </c>
      <c r="G37" s="45" t="s">
        <v>16</v>
      </c>
      <c r="H37" s="5" t="s">
        <v>44</v>
      </c>
      <c r="I37" s="21">
        <f>SUM(F37:F42)</f>
        <v>10.500000000000004</v>
      </c>
      <c r="J37" s="22">
        <f>I37-K37</f>
        <v>9.91666666666667</v>
      </c>
      <c r="K37" s="21">
        <f>SUMIF($G37:$G42,$G$8,$F37:$F42)</f>
        <v>0.5833333333333339</v>
      </c>
    </row>
    <row r="38" spans="1:11" ht="40.5" customHeight="1">
      <c r="A38" s="10">
        <f t="shared" si="1"/>
        <v>1</v>
      </c>
      <c r="B38" s="39">
        <f>B37</f>
        <v>40424</v>
      </c>
      <c r="C38" s="11">
        <f>D37</f>
        <v>0.4270833333333333</v>
      </c>
      <c r="D38" s="11">
        <v>0.4479166666666667</v>
      </c>
      <c r="E38" s="11">
        <f>D38-C38</f>
        <v>0.02083333333333337</v>
      </c>
      <c r="F38" s="13">
        <f t="shared" si="0"/>
        <v>0.5000000000000009</v>
      </c>
      <c r="G38" s="45" t="s">
        <v>8</v>
      </c>
      <c r="H38" s="5" t="s">
        <v>45</v>
      </c>
      <c r="I38" s="6"/>
      <c r="K38" s="21"/>
    </row>
    <row r="39" spans="1:11" ht="25.5">
      <c r="A39" s="10">
        <f t="shared" si="1"/>
        <v>1</v>
      </c>
      <c r="B39" s="39">
        <f>B38</f>
        <v>40424</v>
      </c>
      <c r="C39" s="11">
        <f>D38</f>
        <v>0.4479166666666667</v>
      </c>
      <c r="D39" s="11">
        <v>0.7708333333333334</v>
      </c>
      <c r="E39" s="11">
        <f>D39-C39</f>
        <v>0.3229166666666667</v>
      </c>
      <c r="F39" s="13">
        <f t="shared" si="0"/>
        <v>7.75</v>
      </c>
      <c r="G39" s="45" t="s">
        <v>8</v>
      </c>
      <c r="H39" s="5" t="s">
        <v>46</v>
      </c>
      <c r="I39" s="6"/>
      <c r="K39" s="21"/>
    </row>
    <row r="40" spans="1:11" ht="25.5">
      <c r="A40" s="10">
        <f t="shared" si="1"/>
        <v>1</v>
      </c>
      <c r="B40" s="39">
        <f>B39</f>
        <v>40424</v>
      </c>
      <c r="C40" s="11">
        <f>D39</f>
        <v>0.7708333333333334</v>
      </c>
      <c r="D40" s="11">
        <v>0.8125</v>
      </c>
      <c r="E40" s="11">
        <f>D40-C40</f>
        <v>0.04166666666666663</v>
      </c>
      <c r="F40" s="13">
        <f t="shared" si="0"/>
        <v>0.9999999999999991</v>
      </c>
      <c r="G40" s="45" t="s">
        <v>8</v>
      </c>
      <c r="H40" s="5" t="s">
        <v>47</v>
      </c>
      <c r="I40" s="6"/>
      <c r="K40" s="21"/>
    </row>
    <row r="41" spans="1:11" ht="12.75">
      <c r="A41" s="10">
        <f t="shared" si="1"/>
        <v>1</v>
      </c>
      <c r="B41" s="39">
        <f>B40</f>
        <v>40424</v>
      </c>
      <c r="C41" s="11">
        <f>D40</f>
        <v>0.8125</v>
      </c>
      <c r="D41" s="11">
        <v>0.8402777777777778</v>
      </c>
      <c r="E41" s="11">
        <f>D41-C41</f>
        <v>0.02777777777777779</v>
      </c>
      <c r="F41" s="13">
        <f t="shared" si="0"/>
        <v>0.666666666666667</v>
      </c>
      <c r="G41" s="45" t="s">
        <v>10</v>
      </c>
      <c r="H41" s="5" t="s">
        <v>48</v>
      </c>
      <c r="I41" s="6"/>
      <c r="K41" s="21"/>
    </row>
    <row r="42" spans="1:11" s="7" customFormat="1" ht="6" customHeight="1">
      <c r="A42" s="28">
        <f t="shared" si="1"/>
        <v>1</v>
      </c>
      <c r="B42" s="41"/>
      <c r="C42" s="29"/>
      <c r="D42" s="29"/>
      <c r="E42" s="29"/>
      <c r="F42" s="30"/>
      <c r="G42" s="49" t="s">
        <v>17</v>
      </c>
      <c r="H42" s="33"/>
      <c r="I42" s="6"/>
      <c r="K42" s="21"/>
    </row>
    <row r="43" spans="1:11" ht="12.75">
      <c r="A43" s="10">
        <f>A37</f>
        <v>1</v>
      </c>
      <c r="B43" s="39">
        <f>B37+1</f>
        <v>40425</v>
      </c>
      <c r="C43" s="11">
        <v>0.3020833333333333</v>
      </c>
      <c r="D43" s="11">
        <v>0.3125</v>
      </c>
      <c r="E43" s="11">
        <f aca="true" t="shared" si="4" ref="E43:E48">D43-C43</f>
        <v>0.010416666666666685</v>
      </c>
      <c r="F43" s="13">
        <f t="shared" si="0"/>
        <v>0.25000000000000044</v>
      </c>
      <c r="G43" s="45" t="s">
        <v>16</v>
      </c>
      <c r="H43" s="5" t="s">
        <v>49</v>
      </c>
      <c r="I43" s="21">
        <f>SUM(F43:F49)</f>
        <v>13</v>
      </c>
      <c r="J43" s="22">
        <f>I43-K43</f>
        <v>11.416666666666664</v>
      </c>
      <c r="K43" s="21">
        <f>SUMIF($G43:$G50,$G$8,$F43:$F50)</f>
        <v>1.5833333333333357</v>
      </c>
    </row>
    <row r="44" spans="1:11" ht="25.5">
      <c r="A44" s="10">
        <f t="shared" si="1"/>
        <v>1</v>
      </c>
      <c r="B44" s="39">
        <f t="shared" si="1"/>
        <v>40425</v>
      </c>
      <c r="C44" s="11">
        <f aca="true" t="shared" si="5" ref="C44:C49">D43</f>
        <v>0.3125</v>
      </c>
      <c r="D44" s="11">
        <v>0.46527777777777773</v>
      </c>
      <c r="E44" s="11">
        <f t="shared" si="4"/>
        <v>0.15277777777777773</v>
      </c>
      <c r="F44" s="13">
        <f t="shared" si="0"/>
        <v>3.6666666666666656</v>
      </c>
      <c r="G44" s="45" t="s">
        <v>4</v>
      </c>
      <c r="H44" s="5" t="s">
        <v>50</v>
      </c>
      <c r="I44" s="6"/>
      <c r="K44" s="21"/>
    </row>
    <row r="45" spans="1:11" ht="12.75">
      <c r="A45" s="10">
        <f t="shared" si="1"/>
        <v>1</v>
      </c>
      <c r="B45" s="39">
        <f t="shared" si="1"/>
        <v>40425</v>
      </c>
      <c r="C45" s="11">
        <f t="shared" si="5"/>
        <v>0.46527777777777773</v>
      </c>
      <c r="D45" s="11">
        <v>0.5208333333333334</v>
      </c>
      <c r="E45" s="11">
        <f t="shared" si="4"/>
        <v>0.055555555555555636</v>
      </c>
      <c r="F45" s="13">
        <f t="shared" si="0"/>
        <v>1.3333333333333353</v>
      </c>
      <c r="G45" s="45" t="s">
        <v>16</v>
      </c>
      <c r="H45" s="5" t="s">
        <v>51</v>
      </c>
      <c r="I45" s="6"/>
      <c r="K45" s="21"/>
    </row>
    <row r="46" spans="1:11" ht="12.75">
      <c r="A46" s="10">
        <f t="shared" si="1"/>
        <v>1</v>
      </c>
      <c r="B46" s="39">
        <f t="shared" si="1"/>
        <v>40425</v>
      </c>
      <c r="C46" s="11">
        <f t="shared" si="5"/>
        <v>0.5208333333333334</v>
      </c>
      <c r="D46" s="11">
        <v>0.53125</v>
      </c>
      <c r="E46" s="11">
        <f t="shared" si="4"/>
        <v>0.01041666666666663</v>
      </c>
      <c r="F46" s="13">
        <f t="shared" si="0"/>
        <v>0.2499999999999991</v>
      </c>
      <c r="G46" s="45" t="s">
        <v>8</v>
      </c>
      <c r="H46" s="5" t="s">
        <v>93</v>
      </c>
      <c r="I46" s="6"/>
      <c r="K46" s="21"/>
    </row>
    <row r="47" spans="1:11" ht="25.5">
      <c r="A47" s="10">
        <f t="shared" si="1"/>
        <v>1</v>
      </c>
      <c r="B47" s="39">
        <f t="shared" si="1"/>
        <v>40425</v>
      </c>
      <c r="C47" s="11">
        <f t="shared" si="5"/>
        <v>0.53125</v>
      </c>
      <c r="D47" s="11">
        <v>0.7708333333333334</v>
      </c>
      <c r="E47" s="11">
        <f t="shared" si="4"/>
        <v>0.23958333333333337</v>
      </c>
      <c r="F47" s="13">
        <f t="shared" si="0"/>
        <v>5.750000000000001</v>
      </c>
      <c r="G47" s="45" t="s">
        <v>6</v>
      </c>
      <c r="H47" s="5" t="s">
        <v>52</v>
      </c>
      <c r="I47" s="6"/>
      <c r="K47" s="21"/>
    </row>
    <row r="48" spans="1:11" ht="25.5">
      <c r="A48" s="10">
        <f t="shared" si="1"/>
        <v>1</v>
      </c>
      <c r="B48" s="39">
        <f t="shared" si="1"/>
        <v>40425</v>
      </c>
      <c r="C48" s="11">
        <f t="shared" si="5"/>
        <v>0.7708333333333334</v>
      </c>
      <c r="D48" s="11">
        <v>0.8333333333333334</v>
      </c>
      <c r="E48" s="11">
        <f t="shared" si="4"/>
        <v>0.0625</v>
      </c>
      <c r="F48" s="13">
        <f t="shared" si="0"/>
        <v>1.5</v>
      </c>
      <c r="G48" s="45" t="s">
        <v>4</v>
      </c>
      <c r="H48" s="5" t="s">
        <v>53</v>
      </c>
      <c r="I48" s="6"/>
      <c r="K48" s="21"/>
    </row>
    <row r="49" spans="1:11" ht="25.5">
      <c r="A49" s="10">
        <f t="shared" si="1"/>
        <v>1</v>
      </c>
      <c r="B49" s="39">
        <f t="shared" si="1"/>
        <v>40425</v>
      </c>
      <c r="C49" s="11">
        <f t="shared" si="5"/>
        <v>0.8333333333333334</v>
      </c>
      <c r="D49" s="11">
        <v>0.84375</v>
      </c>
      <c r="E49" s="11">
        <f>D49-C49</f>
        <v>0.01041666666666663</v>
      </c>
      <c r="F49" s="13">
        <f t="shared" si="0"/>
        <v>0.2499999999999991</v>
      </c>
      <c r="G49" s="45" t="s">
        <v>12</v>
      </c>
      <c r="H49" s="5" t="s">
        <v>54</v>
      </c>
      <c r="I49" s="6"/>
      <c r="K49" s="21"/>
    </row>
    <row r="50" spans="1:9" s="7" customFormat="1" ht="5.25" customHeight="1">
      <c r="A50" s="6">
        <f t="shared" si="1"/>
        <v>1</v>
      </c>
      <c r="B50" s="42"/>
      <c r="C50" s="6"/>
      <c r="D50" s="6"/>
      <c r="E50" s="6"/>
      <c r="F50" s="6"/>
      <c r="G50" s="50" t="s">
        <v>17</v>
      </c>
      <c r="H50" s="6"/>
      <c r="I50" s="6"/>
    </row>
  </sheetData>
  <printOptions/>
  <pageMargins left="0.27" right="0.24" top="1" bottom="0.42" header="0.5" footer="0.2"/>
  <pageSetup fitToHeight="1" fitToWidth="1" orientation="portrait" scale="65" r:id="rId1"/>
  <headerFooter alignWithMargins="0">
    <oddHeader>&amp;C&amp;A</oddHeader>
    <oddFooter>&amp;L&amp;BRESULTS ORIENTED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RESULTS ORIENTED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Lahodynskyj</dc:creator>
  <cp:keywords/>
  <dc:description/>
  <cp:lastModifiedBy>Lahodynskyj</cp:lastModifiedBy>
  <cp:lastPrinted>2008-01-05T03:21:33Z</cp:lastPrinted>
  <dcterms:created xsi:type="dcterms:W3CDTF">2008-01-04T02:46:37Z</dcterms:created>
  <dcterms:modified xsi:type="dcterms:W3CDTF">2010-09-07T01:16:28Z</dcterms:modified>
  <cp:category/>
  <cp:version/>
  <cp:contentType/>
  <cp:contentStatus/>
</cp:coreProperties>
</file>